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<sst xmlns="http://schemas.openxmlformats.org/spreadsheetml/2006/main" count="90" uniqueCount="78">
  <si>
    <t>Peak Hour Volume</t>
  </si>
  <si>
    <t>1:45-2:00</t>
  </si>
  <si>
    <t>3:00 - 4:00</t>
  </si>
  <si>
    <t>2:00-2:15</t>
  </si>
  <si>
    <t>Peak Hour Factor</t>
  </si>
  <si>
    <t>2:15-2:30</t>
  </si>
  <si>
    <t>Total Volume</t>
  </si>
  <si>
    <t>1868 / 2 hours</t>
  </si>
  <si>
    <t>2:30-2:45</t>
  </si>
  <si>
    <t xml:space="preserve">V15 </t>
  </si>
  <si>
    <t>2:45-3:00</t>
  </si>
  <si>
    <t>V30</t>
  </si>
  <si>
    <t>3:00-3:15</t>
  </si>
  <si>
    <t>3:15-3:30</t>
  </si>
  <si>
    <t>PHV/(4*V15)</t>
  </si>
  <si>
    <t>3:30-3:45</t>
  </si>
  <si>
    <t>3:45-4:00</t>
  </si>
  <si>
    <t>total=</t>
  </si>
  <si>
    <t>Capacity of Lane</t>
  </si>
  <si>
    <t>Data Set #1</t>
  </si>
  <si>
    <t>Data Set #2</t>
  </si>
  <si>
    <t>Data Set #3</t>
  </si>
  <si>
    <t>Data Set #4</t>
  </si>
  <si>
    <t>Cycle, C</t>
  </si>
  <si>
    <t>Actual Green, Gi</t>
  </si>
  <si>
    <t>Yellow Interval, Yi</t>
  </si>
  <si>
    <r>
      <t>C</t>
    </r>
    <r>
      <rPr>
        <sz val="6.0"/>
      </rPr>
      <t xml:space="preserve">avg </t>
    </r>
    <r>
      <t>(sec)</t>
    </r>
  </si>
  <si>
    <t>Key:</t>
  </si>
  <si>
    <r>
      <t>Gi</t>
    </r>
    <r>
      <rPr>
        <sz val="6.0"/>
      </rPr>
      <t xml:space="preserve">avg </t>
    </r>
    <r>
      <t>(sec)</t>
    </r>
  </si>
  <si>
    <t>*Data</t>
  </si>
  <si>
    <r>
      <t>Yi</t>
    </r>
    <r>
      <rPr>
        <sz val="6.0"/>
      </rPr>
      <t>avg</t>
    </r>
    <r>
      <t xml:space="preserve"> (sec)</t>
    </r>
  </si>
  <si>
    <t>*Assumed</t>
  </si>
  <si>
    <r>
      <t>Total lost time, T</t>
    </r>
    <r>
      <rPr>
        <sz val="6.0"/>
      </rPr>
      <t xml:space="preserve">L </t>
    </r>
    <r>
      <t>(sec)</t>
    </r>
  </si>
  <si>
    <t>*Calculated</t>
  </si>
  <si>
    <r>
      <t>Effective Green Time, g</t>
    </r>
    <r>
      <rPr>
        <sz val="6.0"/>
      </rPr>
      <t xml:space="preserve">i </t>
    </r>
    <r>
      <t>(sec)</t>
    </r>
  </si>
  <si>
    <t>Saturation Headway, h (sec)</t>
  </si>
  <si>
    <r>
      <t>Saturation flow rate, S</t>
    </r>
    <r>
      <rPr>
        <sz val="6.0"/>
      </rPr>
      <t xml:space="preserve">i </t>
    </r>
    <r>
      <t>(Veh/Hr/Lane)</t>
    </r>
  </si>
  <si>
    <t>Lane Capacity, C (Veh/Hr)</t>
  </si>
  <si>
    <t>Peak Hour Value (Veh/Hr)</t>
  </si>
  <si>
    <t>Degree of Saturation</t>
  </si>
  <si>
    <t>HPMS Field Manual Multilane Highway Capacity Procedures for Estimating Highway Capacity</t>
  </si>
  <si>
    <t>https://ops.fhwa.dot.gov/publications/fhwahop08054/sect4.htm</t>
  </si>
  <si>
    <t>https://www.fhwa.dot.gov/ohim/hpmsmanl/appn2.cfm</t>
  </si>
  <si>
    <t>Step 1: Calculate Free Flow Speed (FFS)</t>
  </si>
  <si>
    <t>FFS = BFFS - flw-flc-fm-fa</t>
  </si>
  <si>
    <t>eqn (6)</t>
  </si>
  <si>
    <t>BFFS = base free flow speed</t>
  </si>
  <si>
    <t>40 mph for posted speed limits &lt;40</t>
  </si>
  <si>
    <t>flw = adjustment factor for lane width</t>
  </si>
  <si>
    <t>6.6 for lane width &lt;= 10 ft</t>
  </si>
  <si>
    <t>flc = adjustment factor for lateral clearance</t>
  </si>
  <si>
    <t>Reduction in FFS = 1.8</t>
  </si>
  <si>
    <t>Assumed Value</t>
  </si>
  <si>
    <t>fM = adjustment factor for mediam type</t>
  </si>
  <si>
    <t>Divided highway type</t>
  </si>
  <si>
    <t>fA = adjustment factor for access points</t>
  </si>
  <si>
    <t>3 access points</t>
  </si>
  <si>
    <t xml:space="preserve">FFS </t>
  </si>
  <si>
    <t>Step 2: Calculate Base Capacity</t>
  </si>
  <si>
    <t>Basecap = 1000 + 20*FFS for ffs&lt;=60</t>
  </si>
  <si>
    <t>Step 3: Determine Peak Capacity</t>
  </si>
  <si>
    <t>PeakCap= Basecap * PHF * N * fHV * fp</t>
  </si>
  <si>
    <t>Calculated .527)</t>
  </si>
  <si>
    <t>N= Number of Lanes in one direction</t>
  </si>
  <si>
    <t>fHV = adjustment factor for heavy vehicles</t>
  </si>
  <si>
    <t>fhv = 1/(1+Pt*(Et-1))</t>
  </si>
  <si>
    <t>fP= adjustement factor for driver population</t>
  </si>
  <si>
    <t>PT=</t>
  </si>
  <si>
    <t>proportional of trucks buses in traffic stream, assumed</t>
  </si>
  <si>
    <t>PeakCap</t>
  </si>
  <si>
    <t>Et=</t>
  </si>
  <si>
    <t>for all urban highways</t>
  </si>
  <si>
    <t>Peak Hour Volume Measured</t>
  </si>
  <si>
    <t>Peak Hour Volume Assumed (Worst case)</t>
  </si>
  <si>
    <t>Degree of Saturation with measured phv</t>
  </si>
  <si>
    <t>Degree of Saturation with assumed phv</t>
  </si>
  <si>
    <t>Why does this value not make sense?</t>
  </si>
  <si>
    <t xml:space="preserve">because we can't assume that the total volume of cars leaving from the pyramid will leave through north mariam way, and that all these vehicles will leave at the same time. However, we can assume that according to our worst case scenario, we can expect to see a huge level of congestion. </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</si>
</sst>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font>
    <font>
      <b/>
    </font>
    <font/>
    <font>
      <u/>
      <color rgb="FF0000FF"/>
    </font>
  </fonts>
  <fills count="6">
    <fill>
      <patternFill patternType="none"/>
    </fill>
    <fill>
      <patternFill patternType="lightGray"/>
    </fill>
    <fill>
      <patternFill patternType="solid">
        <fgColor rgb="FFA4C2F4"/>
        <bgColor rgb="FFA4C2F4"/>
      </patternFill>
    </fill>
    <fill>
      <patternFill patternType="solid">
        <fgColor rgb="FFFFFF00"/>
        <bgColor rgb="FFFFFF00"/>
      </patternFill>
    </fill>
    <fill>
      <patternFill patternType="solid">
        <fgColor rgb="FFFF9900"/>
        <bgColor rgb="FFFF9900"/>
      </patternFill>
    </fill>
    <fill>
      <patternFill patternType="solid">
        <fgColor rgb="FF9FC5E8"/>
        <bgColor rgb="FF9FC5E8"/>
      </patternFill>
    </fill>
  </fills>
  <borders count="4">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2" fontId="2" numFmtId="0" xfId="0" applyAlignment="1" applyFill="1" applyFont="1">
      <alignment readingOrder="0"/>
    </xf>
    <xf borderId="0" fillId="2" fontId="2" numFmtId="0" xfId="0" applyFont="1"/>
    <xf borderId="1" fillId="0" fontId="2" numFmtId="0" xfId="0" applyAlignment="1" applyBorder="1" applyFont="1">
      <alignment horizontal="center" readingOrder="0"/>
    </xf>
    <xf borderId="2" fillId="0" fontId="2" numFmtId="0" xfId="0" applyBorder="1" applyFont="1"/>
    <xf borderId="3" fillId="0" fontId="2" numFmtId="0" xfId="0" applyAlignment="1" applyBorder="1" applyFont="1">
      <alignment readingOrder="0"/>
    </xf>
    <xf borderId="3" fillId="3" fontId="2" numFmtId="0" xfId="0" applyBorder="1" applyFill="1" applyFont="1"/>
    <xf borderId="3" fillId="0" fontId="1" numFmtId="0" xfId="0" applyAlignment="1" applyBorder="1" applyFont="1">
      <alignment readingOrder="0"/>
    </xf>
    <xf borderId="3" fillId="3" fontId="2" numFmtId="0" xfId="0" applyAlignment="1" applyBorder="1" applyFont="1">
      <alignment readingOrder="0"/>
    </xf>
    <xf borderId="3" fillId="4" fontId="2" numFmtId="0" xfId="0" applyAlignment="1" applyBorder="1" applyFill="1" applyFont="1">
      <alignment readingOrder="0"/>
    </xf>
    <xf borderId="3" fillId="4" fontId="2" numFmtId="0" xfId="0" applyBorder="1" applyFont="1"/>
    <xf borderId="0" fillId="5" fontId="2" numFmtId="0" xfId="0" applyAlignment="1" applyFill="1" applyFont="1">
      <alignment readingOrder="0"/>
    </xf>
    <xf borderId="3" fillId="5" fontId="2" numFmtId="0" xfId="0" applyBorder="1" applyFont="1"/>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5</xdr:col>
      <xdr:colOff>1123950</xdr:colOff>
      <xdr:row>39</xdr:row>
      <xdr:rowOff>200025</xdr:rowOff>
    </xdr:from>
    <xdr:ext cx="7496175" cy="26955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ops.fhwa.dot.gov/publications/fhwahop08054/sect4.htm" TargetMode="External"/><Relationship Id="rId2" Type="http://schemas.openxmlformats.org/officeDocument/2006/relationships/hyperlink" Target="https://www.fhwa.dot.gov/ohim/hpmsmanl/appn2.cfm"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5.86"/>
    <col customWidth="1" min="3" max="3" width="17.43"/>
    <col customWidth="1" min="5" max="5" width="17.14"/>
    <col customWidth="1" min="6" max="6" width="16.71"/>
    <col customWidth="1" min="7" max="7" width="18.0"/>
  </cols>
  <sheetData>
    <row r="1">
      <c r="A1" s="1" t="s">
        <v>0</v>
      </c>
    </row>
    <row r="2">
      <c r="B2" s="2" t="s">
        <v>1</v>
      </c>
      <c r="C2" s="2">
        <v>320.0</v>
      </c>
      <c r="F2" s="2" t="s">
        <v>0</v>
      </c>
      <c r="G2" s="3" t="s">
        <v>2</v>
      </c>
    </row>
    <row r="3">
      <c r="B3" s="2" t="s">
        <v>3</v>
      </c>
      <c r="C3" s="2">
        <v>264.0</v>
      </c>
      <c r="F3" s="2" t="s">
        <v>4</v>
      </c>
      <c r="G3" s="4">
        <f>C11/(4*886)</f>
        <v>0.5270880361</v>
      </c>
    </row>
    <row r="4">
      <c r="B4" s="2" t="s">
        <v>5</v>
      </c>
      <c r="C4" s="2">
        <v>131.0</v>
      </c>
      <c r="F4" s="2" t="s">
        <v>6</v>
      </c>
      <c r="G4" s="3" t="s">
        <v>7</v>
      </c>
    </row>
    <row r="5">
      <c r="B5" s="2" t="s">
        <v>8</v>
      </c>
      <c r="C5" s="2">
        <v>115.0</v>
      </c>
      <c r="D5">
        <f t="shared" ref="D5:D10" si="1">sum(C2:C5)</f>
        <v>830</v>
      </c>
      <c r="F5" s="2" t="s">
        <v>9</v>
      </c>
      <c r="G5" s="3">
        <v>283.0</v>
      </c>
    </row>
    <row r="6">
      <c r="B6" s="2" t="s">
        <v>10</v>
      </c>
      <c r="C6" s="2">
        <v>152.0</v>
      </c>
      <c r="D6">
        <f t="shared" si="1"/>
        <v>662</v>
      </c>
      <c r="F6" s="2" t="s">
        <v>11</v>
      </c>
    </row>
    <row r="7">
      <c r="B7" s="2" t="s">
        <v>12</v>
      </c>
      <c r="C7" s="2">
        <v>204.0</v>
      </c>
      <c r="D7">
        <f t="shared" si="1"/>
        <v>602</v>
      </c>
    </row>
    <row r="8">
      <c r="B8" s="2" t="s">
        <v>13</v>
      </c>
      <c r="C8" s="2">
        <v>272.0</v>
      </c>
      <c r="D8">
        <f t="shared" si="1"/>
        <v>743</v>
      </c>
      <c r="F8" s="2" t="s">
        <v>4</v>
      </c>
      <c r="G8" s="2" t="s">
        <v>14</v>
      </c>
    </row>
    <row r="9">
      <c r="B9" s="2" t="s">
        <v>15</v>
      </c>
      <c r="C9" s="2">
        <v>283.0</v>
      </c>
      <c r="D9">
        <f t="shared" si="1"/>
        <v>911</v>
      </c>
    </row>
    <row r="10">
      <c r="B10" s="2" t="s">
        <v>16</v>
      </c>
      <c r="C10" s="2">
        <v>127.0</v>
      </c>
      <c r="D10">
        <f t="shared" si="1"/>
        <v>886</v>
      </c>
    </row>
    <row r="11">
      <c r="B11" s="2" t="s">
        <v>17</v>
      </c>
      <c r="C11">
        <f>sum(C2:C10)</f>
        <v>1868</v>
      </c>
    </row>
    <row r="14">
      <c r="A14" s="1" t="s">
        <v>18</v>
      </c>
    </row>
    <row r="15">
      <c r="A15" s="5" t="s">
        <v>19</v>
      </c>
      <c r="B15" s="6"/>
      <c r="C15" s="5" t="s">
        <v>20</v>
      </c>
      <c r="D15" s="6"/>
      <c r="E15" s="5" t="s">
        <v>21</v>
      </c>
      <c r="F15" s="6"/>
      <c r="G15" s="5" t="s">
        <v>22</v>
      </c>
      <c r="H15" s="6"/>
    </row>
    <row r="16">
      <c r="A16" s="7" t="s">
        <v>23</v>
      </c>
      <c r="B16" s="7">
        <v>82.0</v>
      </c>
      <c r="C16" s="7" t="s">
        <v>23</v>
      </c>
      <c r="D16" s="7">
        <v>61.0</v>
      </c>
      <c r="E16" s="7" t="s">
        <v>23</v>
      </c>
      <c r="F16" s="7">
        <v>57.0</v>
      </c>
      <c r="G16" s="7" t="s">
        <v>23</v>
      </c>
      <c r="H16" s="7">
        <v>64.0</v>
      </c>
    </row>
    <row r="17">
      <c r="A17" s="7" t="s">
        <v>24</v>
      </c>
      <c r="B17" s="7">
        <v>13.0</v>
      </c>
      <c r="C17" s="7" t="s">
        <v>24</v>
      </c>
      <c r="D17" s="7">
        <v>20.0</v>
      </c>
      <c r="E17" s="7" t="s">
        <v>24</v>
      </c>
      <c r="F17" s="7">
        <v>21.0</v>
      </c>
      <c r="G17" s="7" t="s">
        <v>24</v>
      </c>
      <c r="H17" s="7">
        <v>20.0</v>
      </c>
    </row>
    <row r="18">
      <c r="A18" s="7" t="s">
        <v>25</v>
      </c>
      <c r="B18" s="7">
        <v>3.0</v>
      </c>
      <c r="C18" s="7" t="s">
        <v>25</v>
      </c>
      <c r="D18" s="7">
        <v>3.0</v>
      </c>
      <c r="E18" s="7" t="s">
        <v>25</v>
      </c>
      <c r="F18" s="7">
        <v>3.0</v>
      </c>
      <c r="G18" s="7" t="s">
        <v>25</v>
      </c>
      <c r="H18" s="7">
        <v>3.0</v>
      </c>
    </row>
    <row r="20">
      <c r="A20" s="7" t="s">
        <v>26</v>
      </c>
      <c r="B20" s="8">
        <f t="shared" ref="B20:B22" si="2">AVERAGE(B16,D16,F16,H16)</f>
        <v>66</v>
      </c>
      <c r="E20" s="9" t="s">
        <v>27</v>
      </c>
    </row>
    <row r="21">
      <c r="A21" s="7" t="s">
        <v>28</v>
      </c>
      <c r="B21" s="8">
        <f t="shared" si="2"/>
        <v>18.5</v>
      </c>
      <c r="E21" s="10" t="s">
        <v>29</v>
      </c>
    </row>
    <row r="22">
      <c r="A22" s="7" t="s">
        <v>30</v>
      </c>
      <c r="B22" s="8">
        <f t="shared" si="2"/>
        <v>3</v>
      </c>
      <c r="E22" s="11" t="s">
        <v>31</v>
      </c>
    </row>
    <row r="23">
      <c r="A23" s="7" t="s">
        <v>32</v>
      </c>
      <c r="B23" s="12">
        <f>3</f>
        <v>3</v>
      </c>
      <c r="E23" s="13" t="s">
        <v>33</v>
      </c>
    </row>
    <row r="24">
      <c r="A24" s="7" t="s">
        <v>34</v>
      </c>
      <c r="B24" s="14">
        <f>B21+B22-B23</f>
        <v>18.5</v>
      </c>
    </row>
    <row r="26">
      <c r="A26" s="7" t="s">
        <v>35</v>
      </c>
      <c r="B26" s="11">
        <v>2.5</v>
      </c>
    </row>
    <row r="27">
      <c r="A27" s="7" t="s">
        <v>36</v>
      </c>
      <c r="B27" s="8">
        <f>3600/B26</f>
        <v>1440</v>
      </c>
    </row>
    <row r="28">
      <c r="A28" s="7" t="s">
        <v>37</v>
      </c>
      <c r="B28" s="14">
        <f>B27*(B24/B20)</f>
        <v>403.6363636</v>
      </c>
    </row>
    <row r="29">
      <c r="A29" s="2" t="s">
        <v>38</v>
      </c>
      <c r="B29" s="2">
        <v>911.0</v>
      </c>
    </row>
    <row r="30">
      <c r="A30" s="2" t="s">
        <v>39</v>
      </c>
      <c r="B30">
        <f>B29/B28</f>
        <v>2.256981982</v>
      </c>
    </row>
    <row r="32">
      <c r="A32" s="2" t="s">
        <v>40</v>
      </c>
    </row>
    <row r="33">
      <c r="D33" s="15" t="s">
        <v>41</v>
      </c>
    </row>
    <row r="34">
      <c r="D34" s="15" t="s">
        <v>42</v>
      </c>
    </row>
    <row r="35">
      <c r="A35" s="2" t="s">
        <v>43</v>
      </c>
    </row>
    <row r="36">
      <c r="A36" s="2" t="s">
        <v>44</v>
      </c>
      <c r="B36" s="2" t="s">
        <v>45</v>
      </c>
    </row>
    <row r="37">
      <c r="A37" s="2" t="s">
        <v>46</v>
      </c>
      <c r="B37" s="2" t="s">
        <v>47</v>
      </c>
      <c r="D37" s="2">
        <v>-7.0</v>
      </c>
    </row>
    <row r="38">
      <c r="A38" s="2" t="s">
        <v>48</v>
      </c>
      <c r="B38" s="2" t="s">
        <v>49</v>
      </c>
    </row>
    <row r="39">
      <c r="A39" s="2" t="s">
        <v>50</v>
      </c>
      <c r="B39" s="2">
        <v>4.0</v>
      </c>
      <c r="C39" s="2" t="s">
        <v>51</v>
      </c>
      <c r="D39" s="2" t="s">
        <v>52</v>
      </c>
    </row>
    <row r="40">
      <c r="A40" s="2" t="s">
        <v>53</v>
      </c>
      <c r="B40" s="2">
        <v>0.0</v>
      </c>
      <c r="C40" s="2" t="s">
        <v>54</v>
      </c>
    </row>
    <row r="41">
      <c r="A41" s="2" t="s">
        <v>55</v>
      </c>
      <c r="B41" s="2">
        <v>2.0</v>
      </c>
      <c r="C41" s="2" t="s">
        <v>56</v>
      </c>
    </row>
    <row r="42">
      <c r="A42" s="2" t="s">
        <v>57</v>
      </c>
      <c r="B42">
        <f>40-6.6-4-2</f>
        <v>27.4</v>
      </c>
    </row>
    <row r="44">
      <c r="A44" s="2" t="s">
        <v>58</v>
      </c>
    </row>
    <row r="45">
      <c r="A45" s="2" t="s">
        <v>59</v>
      </c>
      <c r="B45" s="2">
        <f>1000+20*27.4</f>
        <v>1548</v>
      </c>
      <c r="C45" s="2">
        <v>1548.0</v>
      </c>
    </row>
    <row r="47">
      <c r="A47" s="2" t="s">
        <v>60</v>
      </c>
    </row>
    <row r="48">
      <c r="A48" s="2" t="s">
        <v>61</v>
      </c>
    </row>
    <row r="49">
      <c r="A49" s="2" t="s">
        <v>4</v>
      </c>
      <c r="B49" s="2">
        <v>0.92</v>
      </c>
      <c r="C49" s="2">
        <v>0.527</v>
      </c>
      <c r="D49" s="2" t="s">
        <v>62</v>
      </c>
    </row>
    <row r="50">
      <c r="A50" s="2" t="s">
        <v>63</v>
      </c>
      <c r="B50" s="2">
        <v>2.5</v>
      </c>
      <c r="C50" s="2">
        <v>2.5</v>
      </c>
    </row>
    <row r="51">
      <c r="A51" s="2" t="s">
        <v>64</v>
      </c>
      <c r="B51">
        <f>1/(1+E52*(E53-1))</f>
        <v>0.8888888889</v>
      </c>
      <c r="C51">
        <f t="shared" ref="C51:C52" si="3">B51</f>
        <v>0.8888888889</v>
      </c>
      <c r="E51" s="2" t="s">
        <v>65</v>
      </c>
    </row>
    <row r="52">
      <c r="A52" s="2" t="s">
        <v>66</v>
      </c>
      <c r="B52" s="2">
        <v>1.0</v>
      </c>
      <c r="C52">
        <f t="shared" si="3"/>
        <v>1</v>
      </c>
      <c r="D52" s="2" t="s">
        <v>67</v>
      </c>
      <c r="E52" s="2">
        <v>0.25</v>
      </c>
      <c r="F52" s="2" t="s">
        <v>68</v>
      </c>
    </row>
    <row r="53">
      <c r="A53" s="2" t="s">
        <v>69</v>
      </c>
      <c r="B53">
        <f t="shared" ref="B53:C53" si="4">B45*B49*B50*B51*B52</f>
        <v>3164.8</v>
      </c>
      <c r="C53">
        <f t="shared" si="4"/>
        <v>1812.88</v>
      </c>
      <c r="D53" s="2" t="s">
        <v>70</v>
      </c>
      <c r="E53" s="2">
        <v>1.5</v>
      </c>
      <c r="F53" s="2" t="s">
        <v>71</v>
      </c>
    </row>
    <row r="55">
      <c r="A55" s="2" t="s">
        <v>72</v>
      </c>
      <c r="B55" s="2">
        <v>911.0</v>
      </c>
    </row>
    <row r="56">
      <c r="A56" s="2" t="s">
        <v>73</v>
      </c>
      <c r="B56" s="2">
        <v>4000.0</v>
      </c>
    </row>
    <row r="57">
      <c r="A57" s="2" t="s">
        <v>74</v>
      </c>
      <c r="B57">
        <f>B55/C53</f>
        <v>0.5025153347</v>
      </c>
    </row>
    <row r="58">
      <c r="A58" s="2" t="s">
        <v>75</v>
      </c>
      <c r="B58">
        <f>B56/B53</f>
        <v>1.263902932</v>
      </c>
      <c r="C58" s="2" t="s">
        <v>76</v>
      </c>
    </row>
    <row r="59">
      <c r="C59" s="2" t="s">
        <v>77</v>
      </c>
    </row>
  </sheetData>
  <mergeCells count="6">
    <mergeCell ref="A1:B1"/>
    <mergeCell ref="A14:B14"/>
    <mergeCell ref="A15:B15"/>
    <mergeCell ref="C15:D15"/>
    <mergeCell ref="E15:F15"/>
    <mergeCell ref="G15:H15"/>
  </mergeCells>
  <hyperlinks>
    <hyperlink r:id="rId1" ref="D33"/>
    <hyperlink r:id="rId2" ref="D34"/>
  </hyperlinks>
  <drawing r:id="rId3"/>
</worksheet>
</file>